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</sheets>
  <calcPr calcId="125725"/>
</workbook>
</file>

<file path=xl/calcChain.xml><?xml version="1.0" encoding="utf-8"?>
<calcChain xmlns="http://schemas.openxmlformats.org/spreadsheetml/2006/main">
  <c r="D32" i="2"/>
  <c r="D31"/>
  <c r="N31" s="1"/>
  <c r="N30"/>
  <c r="N25"/>
  <c r="N26"/>
  <c r="N24"/>
  <c r="D23"/>
  <c r="N22"/>
  <c r="N21"/>
  <c r="N20"/>
  <c r="N9"/>
  <c r="N10"/>
  <c r="N11"/>
  <c r="N12"/>
  <c r="N13"/>
  <c r="N14"/>
  <c r="N15"/>
  <c r="N16"/>
  <c r="N17"/>
  <c r="N18"/>
  <c r="N19"/>
  <c r="N8"/>
  <c r="N32" l="1"/>
  <c r="N23"/>
  <c r="N27" s="1"/>
  <c r="E5"/>
  <c r="K37" l="1"/>
  <c r="L37"/>
  <c r="M37"/>
  <c r="K34"/>
  <c r="L34"/>
  <c r="M34"/>
  <c r="K33"/>
  <c r="L33"/>
  <c r="M33"/>
  <c r="K27"/>
  <c r="L27"/>
  <c r="M27"/>
  <c r="H30"/>
  <c r="H36"/>
  <c r="I36" s="1"/>
  <c r="H32"/>
  <c r="I32" s="1"/>
  <c r="J32" s="1"/>
  <c r="N33" s="1"/>
  <c r="A32"/>
  <c r="H31"/>
  <c r="I31" s="1"/>
  <c r="J31" s="1"/>
  <c r="I30"/>
  <c r="H26"/>
  <c r="I26" s="1"/>
  <c r="J26" s="1"/>
  <c r="H25"/>
  <c r="I25" s="1"/>
  <c r="J25" s="1"/>
  <c r="H24"/>
  <c r="I24" s="1"/>
  <c r="J24" s="1"/>
  <c r="H23"/>
  <c r="I23" s="1"/>
  <c r="J23" s="1"/>
  <c r="J27" s="1"/>
  <c r="L22"/>
  <c r="M22" s="1"/>
  <c r="H22"/>
  <c r="I22" s="1"/>
  <c r="J22" s="1"/>
  <c r="L21"/>
  <c r="M21"/>
  <c r="H21"/>
  <c r="I21" s="1"/>
  <c r="J21" s="1"/>
  <c r="L20"/>
  <c r="H20"/>
  <c r="I20" s="1"/>
  <c r="J20" s="1"/>
  <c r="H19"/>
  <c r="I19"/>
  <c r="J19" s="1"/>
  <c r="H18"/>
  <c r="I18" s="1"/>
  <c r="J18" s="1"/>
  <c r="H17"/>
  <c r="I17"/>
  <c r="J17" s="1"/>
  <c r="H16"/>
  <c r="I16" s="1"/>
  <c r="J16" s="1"/>
  <c r="H15"/>
  <c r="I15"/>
  <c r="J15" s="1"/>
  <c r="H14"/>
  <c r="I14" s="1"/>
  <c r="J14"/>
  <c r="H13"/>
  <c r="I13"/>
  <c r="J13" s="1"/>
  <c r="H12"/>
  <c r="I12" s="1"/>
  <c r="J12"/>
  <c r="H11"/>
  <c r="I11"/>
  <c r="J11" s="1"/>
  <c r="H10"/>
  <c r="I10" s="1"/>
  <c r="J10"/>
  <c r="H9"/>
  <c r="I9"/>
  <c r="J9" s="1"/>
  <c r="A9"/>
  <c r="A10" s="1"/>
  <c r="A1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H8"/>
  <c r="I8" s="1"/>
  <c r="J8" s="1"/>
  <c r="K27" i="1"/>
  <c r="H20"/>
  <c r="I20"/>
  <c r="J20" s="1"/>
  <c r="H21"/>
  <c r="I21" s="1"/>
  <c r="J21" s="1"/>
  <c r="H22"/>
  <c r="L22"/>
  <c r="M22" s="1"/>
  <c r="L21"/>
  <c r="L20"/>
  <c r="L27"/>
  <c r="H36"/>
  <c r="I36"/>
  <c r="J36" s="1"/>
  <c r="I30"/>
  <c r="H32"/>
  <c r="I32"/>
  <c r="J32" s="1"/>
  <c r="A32"/>
  <c r="H31"/>
  <c r="I31"/>
  <c r="J31" s="1"/>
  <c r="M21"/>
  <c r="M27" s="1"/>
  <c r="H8"/>
  <c r="H9"/>
  <c r="I9" s="1"/>
  <c r="J9" s="1"/>
  <c r="H10"/>
  <c r="I10"/>
  <c r="J10" s="1"/>
  <c r="H11"/>
  <c r="I11" s="1"/>
  <c r="J11" s="1"/>
  <c r="H12"/>
  <c r="I12"/>
  <c r="J12" s="1"/>
  <c r="H13"/>
  <c r="I13" s="1"/>
  <c r="J13" s="1"/>
  <c r="H14"/>
  <c r="I14"/>
  <c r="J14" s="1"/>
  <c r="H15"/>
  <c r="I15" s="1"/>
  <c r="J15" s="1"/>
  <c r="H16"/>
  <c r="I16"/>
  <c r="J16" s="1"/>
  <c r="H17"/>
  <c r="I17" s="1"/>
  <c r="J17" s="1"/>
  <c r="H18"/>
  <c r="I18"/>
  <c r="J18" s="1"/>
  <c r="H19"/>
  <c r="I19" s="1"/>
  <c r="J19" s="1"/>
  <c r="H23"/>
  <c r="I23"/>
  <c r="J23" s="1"/>
  <c r="H24"/>
  <c r="I24" s="1"/>
  <c r="J24" s="1"/>
  <c r="H25"/>
  <c r="I25"/>
  <c r="J25" s="1"/>
  <c r="H26"/>
  <c r="I26" s="1"/>
  <c r="J26" s="1"/>
  <c r="A9"/>
  <c r="A10"/>
  <c r="A11" s="1"/>
  <c r="A12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I22"/>
  <c r="J22"/>
  <c r="J30" i="2"/>
  <c r="N34" l="1"/>
  <c r="N37" s="1"/>
  <c r="J33"/>
  <c r="J34" s="1"/>
  <c r="I33"/>
  <c r="H27"/>
  <c r="I27"/>
  <c r="I34" s="1"/>
  <c r="G34" s="1"/>
  <c r="G37" s="1"/>
  <c r="I8" i="1"/>
  <c r="H27"/>
  <c r="J30"/>
  <c r="J33" s="1"/>
  <c r="I33"/>
  <c r="J36" i="2"/>
  <c r="I37"/>
  <c r="J37" l="1"/>
  <c r="I27" i="1"/>
  <c r="I34" s="1"/>
  <c r="J8"/>
  <c r="J27" s="1"/>
  <c r="J34" s="1"/>
  <c r="J37" s="1"/>
  <c r="G34" l="1"/>
  <c r="G37" s="1"/>
  <c r="I37"/>
</calcChain>
</file>

<file path=xl/sharedStrings.xml><?xml version="1.0" encoding="utf-8"?>
<sst xmlns="http://schemas.openxmlformats.org/spreadsheetml/2006/main" count="205" uniqueCount="70">
  <si>
    <t>более 5 эт.</t>
  </si>
  <si>
    <t>МКД</t>
  </si>
  <si>
    <t>Приложение № ___  к договору управления МКД</t>
  </si>
  <si>
    <t xml:space="preserve"> Площадь МКД</t>
  </si>
  <si>
    <t>Содержание общего имущества и управление МКД</t>
  </si>
  <si>
    <t>№</t>
  </si>
  <si>
    <t>Наименование работы</t>
  </si>
  <si>
    <t>ед.изм.</t>
  </si>
  <si>
    <t>цена (руб.)</t>
  </si>
  <si>
    <t>объем</t>
  </si>
  <si>
    <t>Итого стоимость в руб. в год</t>
  </si>
  <si>
    <t>Итого стоимость в месяц, руб.</t>
  </si>
  <si>
    <t>Гидравлические испытания системы отопления</t>
  </si>
  <si>
    <t>1 метр трубопровода</t>
  </si>
  <si>
    <t>Промывка системы отопления</t>
  </si>
  <si>
    <t>Техническое обслуживание инженерных сетей входящих в состав общего имущества многоквартирных жилых домов</t>
  </si>
  <si>
    <t>1 кв.м.общ.пл.</t>
  </si>
  <si>
    <t>Согласно правилам и нормам обслуживания жилого фонда</t>
  </si>
  <si>
    <t>1 кв.м кровли( ст-ть пересчитана на 1 кв.м. об.пл.)</t>
  </si>
  <si>
    <t>Техническое обслуживание мягкой кровли</t>
  </si>
  <si>
    <t>Техническое обслуживание ГЩВУ (ВРУ)</t>
  </si>
  <si>
    <t>1 ВРУ  ( ст-ть пересчитана на 1 кв.м. об.пл.)</t>
  </si>
  <si>
    <t>Техническое обслуживание системы освещения общего имущества</t>
  </si>
  <si>
    <t>1 кв.м площади вспомогательных помещений ( ст-ть пересчитана на 1 кв.м. об.пл.)</t>
  </si>
  <si>
    <t>1 раз в год</t>
  </si>
  <si>
    <t xml:space="preserve">Техническое обслуживание электрических сетей и их оборудования на лестничных клетках </t>
  </si>
  <si>
    <t>1 кв.м лестничных клеток ( ст-ть пересчитана на 1 кв.м. об.пл.)</t>
  </si>
  <si>
    <t>ежемесячно</t>
  </si>
  <si>
    <t>1 кв.м.общей площади</t>
  </si>
  <si>
    <t>Осмотр наружных конструкций панельного дома</t>
  </si>
  <si>
    <t>дежурство слесарей, электриков</t>
  </si>
  <si>
    <t>Дератизация, дезинсекция</t>
  </si>
  <si>
    <t>4 раза в год</t>
  </si>
  <si>
    <t>Проверка дымоходов и вентканалов</t>
  </si>
  <si>
    <t>Техническое обслуживание внутридомового газового оборудования</t>
  </si>
  <si>
    <t xml:space="preserve">1 кв.м.общ.пл. </t>
  </si>
  <si>
    <t>1 кв.м лестничных клеток</t>
  </si>
  <si>
    <t>1 кв.м асфальта</t>
  </si>
  <si>
    <t>1 раз в  2 суток</t>
  </si>
  <si>
    <t>Содержание, техническое обслуживание и ремонт лифтов</t>
  </si>
  <si>
    <t>1 лифт</t>
  </si>
  <si>
    <t>Услуга по управлению</t>
  </si>
  <si>
    <t>Услуги паспортной службы</t>
  </si>
  <si>
    <t>1 кв.м.общ.жил.пл.</t>
  </si>
  <si>
    <t>Услуги по начислению и сбору платежей, работе с неплательщиками</t>
  </si>
  <si>
    <t>Текущий ремонт</t>
  </si>
  <si>
    <t>по графику</t>
  </si>
  <si>
    <t xml:space="preserve">Примечание: </t>
  </si>
  <si>
    <t>Представитель от Собственников помещений дома</t>
  </si>
  <si>
    <t>Стоимость на 1 кв м об пл</t>
  </si>
  <si>
    <t>удалить при печати</t>
  </si>
  <si>
    <t>площадь ИО</t>
  </si>
  <si>
    <t>г. Рязань ул. Новаторов д. 3</t>
  </si>
  <si>
    <t xml:space="preserve">Уборка лестничных площадок и маршей </t>
  </si>
  <si>
    <t>данный расчет (плата за содержание) устанавливается на указанный срок, в случае, если собственниками МКД не принимается Приложение № 1 (Перечень и стоимость работ по содержанию, управлению и текущему ремонту общего имущества МКД) , предложенное ООО КА "ИРБИС", проводится индексация платы за содержание в соответствии с условиями Договора управления МКД.</t>
  </si>
  <si>
    <t>постоянно</t>
  </si>
  <si>
    <t>Осмотр технических этажей, чердаков и подвальных помещений</t>
  </si>
  <si>
    <t>Осмотр мест общего пользования</t>
  </si>
  <si>
    <t>Аварийное обслуживание, непредвиденные работы</t>
  </si>
  <si>
    <t>Периодичность</t>
  </si>
  <si>
    <t>Итого:</t>
  </si>
  <si>
    <t>Тариф на 1м2/мес. в руб. без ОДН:</t>
  </si>
  <si>
    <t>КРСОИ</t>
  </si>
  <si>
    <t>3 раза в год-вентканалы в МКД с газовыми приборами, раз в год-в МКД с электроплитами</t>
  </si>
  <si>
    <t xml:space="preserve">Коммунальные ресурсы потребляемые в целях содержания общего имущества в многоквартирном доме (КРСОИ) </t>
  </si>
  <si>
    <t>Подметание прилегающей территории , Содержание и уборка контейнерных площадок</t>
  </si>
  <si>
    <t>Расчет платы за услуги (работы)  по содержанию,управлению и текущему ремонту  общего имущества многоквартирного дома  с 01.02.2021 г. (Перечень и стоимость работ по содержанию, управлению и текущему ремонту общего имущества МКД)</t>
  </si>
  <si>
    <t xml:space="preserve">Тариф с КРСОИ </t>
  </si>
  <si>
    <t>Коммунальные ресурсы потребляемые в целях содержания общего имущества в многоквартирном доме (КРСОИ) с 01.10.2026</t>
  </si>
  <si>
    <t>Расчет платы за услуги (работы)  по содержанию,управлению и текущему ремонту  общего имущества многоквартирного дома с 05.02.2027 г. (Перечень и стоимость работ по содержанию, управлению и текущему ремонту общего имущества МКД)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</si>
</sst>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2">
    <font>
      <sz val="11"/>
      <color theme="1"/>
      <name val="Calibri"/>
      <family val="2"/>
      <scheme val="minor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i/>
      <sz val="12"/>
      <color rgb="FFFF0000"/>
      <name val="Cambria"/>
      <family val="1"/>
      <charset val="204"/>
      <scheme val="major"/>
    </font>
    <font>
      <b/>
      <i/>
      <sz val="12"/>
      <color theme="1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4" fillId="0" borderId="0" xfId="0" applyFont="1"/>
    <xf numFmtId="0" fontId="5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4" fillId="2" borderId="0" xfId="0" applyFont="1" applyFill="1"/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justify" wrapText="1"/>
    </xf>
    <xf numFmtId="0" fontId="4" fillId="0" borderId="1" xfId="0" applyFont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Border="1"/>
    <xf numFmtId="0" fontId="4" fillId="0" borderId="3" xfId="0" applyFont="1" applyBorder="1" applyAlignment="1">
      <alignment horizontal="justify" wrapText="1"/>
    </xf>
    <xf numFmtId="0" fontId="4" fillId="2" borderId="1" xfId="0" applyFont="1" applyFill="1" applyBorder="1" applyAlignment="1">
      <alignment horizontal="justify" vertical="center" wrapText="1"/>
    </xf>
    <xf numFmtId="2" fontId="5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6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/>
    <xf numFmtId="4" fontId="4" fillId="2" borderId="2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/>
    <xf numFmtId="0" fontId="5" fillId="2" borderId="0" xfId="0" applyFont="1" applyFill="1"/>
    <xf numFmtId="4" fontId="6" fillId="2" borderId="1" xfId="0" applyNumberFormat="1" applyFont="1" applyFill="1" applyBorder="1"/>
    <xf numFmtId="0" fontId="6" fillId="3" borderId="2" xfId="0" applyFont="1" applyFill="1" applyBorder="1" applyAlignment="1">
      <alignment horizontal="right"/>
    </xf>
    <xf numFmtId="2" fontId="6" fillId="3" borderId="1" xfId="0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right"/>
    </xf>
    <xf numFmtId="4" fontId="5" fillId="3" borderId="1" xfId="0" applyNumberFormat="1" applyFont="1" applyFill="1" applyBorder="1"/>
    <xf numFmtId="4" fontId="5" fillId="3" borderId="1" xfId="0" applyNumberFormat="1" applyFont="1" applyFill="1" applyBorder="1" applyAlignment="1">
      <alignment horizontal="center" vertical="center"/>
    </xf>
    <xf numFmtId="2" fontId="6" fillId="3" borderId="2" xfId="0" applyNumberFormat="1" applyFont="1" applyFill="1" applyBorder="1" applyAlignment="1">
      <alignment horizontal="right"/>
    </xf>
    <xf numFmtId="4" fontId="6" fillId="3" borderId="1" xfId="0" applyNumberFormat="1" applyFont="1" applyFill="1" applyBorder="1" applyAlignment="1">
      <alignment horizontal="center"/>
    </xf>
    <xf numFmtId="4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4" fontId="2" fillId="3" borderId="1" xfId="0" applyNumberFormat="1" applyFont="1" applyFill="1" applyBorder="1" applyAlignment="1"/>
    <xf numFmtId="4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left" vertical="center" wrapText="1"/>
    </xf>
    <xf numFmtId="2" fontId="4" fillId="0" borderId="2" xfId="0" applyNumberFormat="1" applyFont="1" applyBorder="1"/>
    <xf numFmtId="164" fontId="4" fillId="0" borderId="1" xfId="0" applyNumberFormat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/>
    <xf numFmtId="0" fontId="2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justify" wrapText="1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/>
    <xf numFmtId="164" fontId="4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2" fontId="6" fillId="0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/>
    <xf numFmtId="0" fontId="5" fillId="0" borderId="4" xfId="0" applyFont="1" applyFill="1" applyBorder="1" applyAlignment="1">
      <alignment horizontal="right"/>
    </xf>
    <xf numFmtId="4" fontId="5" fillId="0" borderId="1" xfId="0" applyNumberFormat="1" applyFont="1" applyFill="1" applyBorder="1"/>
    <xf numFmtId="4" fontId="5" fillId="0" borderId="1" xfId="0" applyNumberFormat="1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/>
    </xf>
    <xf numFmtId="4" fontId="6" fillId="0" borderId="1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/>
    <xf numFmtId="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10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6" fillId="3" borderId="1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0" fontId="4" fillId="0" borderId="6" xfId="0" applyFont="1" applyBorder="1" applyAlignment="1"/>
    <xf numFmtId="0" fontId="0" fillId="0" borderId="6" xfId="0" applyBorder="1" applyAlignment="1"/>
    <xf numFmtId="0" fontId="1" fillId="3" borderId="2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0" fontId="0" fillId="0" borderId="0" xfId="0" applyAlignment="1"/>
    <xf numFmtId="0" fontId="10" fillId="0" borderId="0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4"/>
  <sheetViews>
    <sheetView zoomScale="110" zoomScaleNormal="110" workbookViewId="0">
      <selection sqref="A1:IV65536"/>
    </sheetView>
  </sheetViews>
  <sheetFormatPr defaultColWidth="8.85546875" defaultRowHeight="15.75"/>
  <cols>
    <col min="1" max="1" width="15" style="1" customWidth="1"/>
    <col min="2" max="2" width="48" style="1" customWidth="1"/>
    <col min="3" max="3" width="22.5703125" style="1" customWidth="1"/>
    <col min="4" max="4" width="14.7109375" style="1" customWidth="1"/>
    <col min="5" max="5" width="12.42578125" style="1" customWidth="1"/>
    <col min="6" max="6" width="23.7109375" style="31" customWidth="1"/>
    <col min="7" max="7" width="14.85546875" style="31" customWidth="1"/>
    <col min="8" max="9" width="15.5703125" style="1" customWidth="1"/>
    <col min="10" max="10" width="15.42578125" style="41" customWidth="1"/>
    <col min="11" max="11" width="12" style="1" customWidth="1"/>
    <col min="12" max="12" width="13.85546875" style="1" customWidth="1"/>
    <col min="13" max="13" width="12.5703125" style="1" customWidth="1"/>
    <col min="14" max="16384" width="8.85546875" style="1"/>
  </cols>
  <sheetData>
    <row r="1" spans="1:15">
      <c r="B1" s="1" t="s">
        <v>0</v>
      </c>
      <c r="F1" s="2" t="s">
        <v>1</v>
      </c>
      <c r="G1" s="2"/>
    </row>
    <row r="2" spans="1:15">
      <c r="F2" s="3" t="s">
        <v>2</v>
      </c>
      <c r="G2" s="3"/>
    </row>
    <row r="3" spans="1:15" s="4" customFormat="1" ht="18.75" customHeight="1">
      <c r="A3" s="112" t="s">
        <v>66</v>
      </c>
      <c r="B3" s="112"/>
      <c r="C3" s="112"/>
      <c r="D3" s="112"/>
      <c r="E3" s="112"/>
      <c r="F3" s="112"/>
      <c r="G3" s="112"/>
      <c r="H3" s="112"/>
      <c r="I3" s="112"/>
      <c r="J3" s="42"/>
    </row>
    <row r="4" spans="1:15" s="4" customFormat="1" ht="21" customHeight="1">
      <c r="A4" s="112"/>
      <c r="B4" s="112"/>
      <c r="C4" s="112"/>
      <c r="D4" s="112"/>
      <c r="E4" s="112"/>
      <c r="F4" s="112"/>
      <c r="G4" s="112"/>
      <c r="H4" s="112"/>
      <c r="I4" s="112"/>
      <c r="J4" s="42"/>
    </row>
    <row r="5" spans="1:15" ht="24.75" customHeight="1">
      <c r="A5" s="5"/>
      <c r="B5" s="5" t="s">
        <v>52</v>
      </c>
      <c r="C5" s="5" t="s">
        <v>3</v>
      </c>
      <c r="D5" s="6">
        <v>11507.1</v>
      </c>
      <c r="E5" s="7"/>
      <c r="F5" s="8"/>
      <c r="G5" s="8"/>
      <c r="H5" s="9"/>
      <c r="I5" s="9"/>
      <c r="K5" s="5"/>
      <c r="L5" s="5"/>
    </row>
    <row r="6" spans="1:15" ht="20.25" customHeight="1">
      <c r="A6" s="113" t="s">
        <v>4</v>
      </c>
      <c r="B6" s="113"/>
      <c r="C6" s="113"/>
      <c r="D6" s="113"/>
      <c r="E6" s="113"/>
      <c r="F6" s="113"/>
      <c r="G6" s="113"/>
      <c r="H6" s="113"/>
      <c r="I6" s="113"/>
      <c r="K6" s="116" t="s">
        <v>50</v>
      </c>
      <c r="L6" s="117"/>
      <c r="M6" s="117"/>
    </row>
    <row r="7" spans="1:15" ht="53.45" customHeight="1">
      <c r="A7" s="10" t="s">
        <v>5</v>
      </c>
      <c r="B7" s="10" t="s">
        <v>6</v>
      </c>
      <c r="C7" s="10" t="s">
        <v>7</v>
      </c>
      <c r="D7" s="10" t="s">
        <v>8</v>
      </c>
      <c r="E7" s="10" t="s">
        <v>9</v>
      </c>
      <c r="F7" s="11" t="s">
        <v>59</v>
      </c>
      <c r="G7" s="12"/>
      <c r="H7" s="12" t="s">
        <v>11</v>
      </c>
      <c r="I7" s="33" t="s">
        <v>10</v>
      </c>
      <c r="J7" s="12" t="s">
        <v>49</v>
      </c>
      <c r="K7" s="10" t="s">
        <v>51</v>
      </c>
      <c r="L7" s="10"/>
      <c r="M7" s="36"/>
      <c r="N7" s="34"/>
      <c r="O7" s="34"/>
    </row>
    <row r="8" spans="1:15" ht="63">
      <c r="A8" s="10">
        <v>1</v>
      </c>
      <c r="B8" s="13" t="s">
        <v>15</v>
      </c>
      <c r="C8" s="10" t="s">
        <v>16</v>
      </c>
      <c r="D8" s="14">
        <v>0.33</v>
      </c>
      <c r="E8" s="14">
        <v>11507.1</v>
      </c>
      <c r="F8" s="11" t="s">
        <v>17</v>
      </c>
      <c r="G8" s="11">
        <v>12</v>
      </c>
      <c r="H8" s="15">
        <f t="shared" ref="H8:H26" si="0">D8*E8</f>
        <v>3797.3430000000003</v>
      </c>
      <c r="I8" s="35">
        <f t="shared" ref="I8:I26" si="1">H8*G8</f>
        <v>45568.116000000002</v>
      </c>
      <c r="J8" s="16">
        <f>I8/G8/E8</f>
        <v>0.33</v>
      </c>
      <c r="K8" s="14"/>
      <c r="L8" s="14"/>
      <c r="M8" s="37"/>
    </row>
    <row r="9" spans="1:15" ht="63">
      <c r="A9" s="10">
        <f t="shared" ref="A9:A26" si="2">A8+1</f>
        <v>2</v>
      </c>
      <c r="B9" s="39" t="s">
        <v>56</v>
      </c>
      <c r="C9" s="10" t="s">
        <v>16</v>
      </c>
      <c r="D9" s="14">
        <v>0.08</v>
      </c>
      <c r="E9" s="14">
        <v>11507.1</v>
      </c>
      <c r="F9" s="11" t="s">
        <v>17</v>
      </c>
      <c r="G9" s="11">
        <v>12</v>
      </c>
      <c r="H9" s="15">
        <f t="shared" si="0"/>
        <v>920.5680000000001</v>
      </c>
      <c r="I9" s="35">
        <f t="shared" si="1"/>
        <v>11046.816000000001</v>
      </c>
      <c r="J9" s="16">
        <f t="shared" ref="J9:J26" si="3">I9/G9/E9</f>
        <v>0.08</v>
      </c>
      <c r="K9" s="14"/>
      <c r="L9" s="14"/>
      <c r="M9" s="37"/>
    </row>
    <row r="10" spans="1:15" ht="63">
      <c r="A10" s="10">
        <f t="shared" si="2"/>
        <v>3</v>
      </c>
      <c r="B10" s="39" t="s">
        <v>19</v>
      </c>
      <c r="C10" s="10" t="s">
        <v>18</v>
      </c>
      <c r="D10" s="14">
        <v>0.16</v>
      </c>
      <c r="E10" s="14">
        <v>11507.1</v>
      </c>
      <c r="F10" s="11" t="s">
        <v>17</v>
      </c>
      <c r="G10" s="11">
        <v>12</v>
      </c>
      <c r="H10" s="15">
        <f t="shared" si="0"/>
        <v>1841.1360000000002</v>
      </c>
      <c r="I10" s="35">
        <f t="shared" si="1"/>
        <v>22093.632000000001</v>
      </c>
      <c r="J10" s="16">
        <f t="shared" si="3"/>
        <v>0.16</v>
      </c>
      <c r="K10" s="14"/>
      <c r="L10" s="14"/>
      <c r="M10" s="37"/>
    </row>
    <row r="11" spans="1:15" ht="30" customHeight="1">
      <c r="A11" s="10">
        <f t="shared" si="2"/>
        <v>4</v>
      </c>
      <c r="B11" s="39" t="s">
        <v>20</v>
      </c>
      <c r="C11" s="10" t="s">
        <v>21</v>
      </c>
      <c r="D11" s="14">
        <v>7.0000000000000007E-2</v>
      </c>
      <c r="E11" s="14">
        <v>11507.1</v>
      </c>
      <c r="F11" s="11" t="s">
        <v>17</v>
      </c>
      <c r="G11" s="11">
        <v>12</v>
      </c>
      <c r="H11" s="15">
        <f t="shared" si="0"/>
        <v>805.49700000000007</v>
      </c>
      <c r="I11" s="35">
        <f t="shared" si="1"/>
        <v>9665.9639999999999</v>
      </c>
      <c r="J11" s="16">
        <f t="shared" si="3"/>
        <v>6.9999999999999993E-2</v>
      </c>
      <c r="K11" s="14"/>
      <c r="L11" s="14"/>
      <c r="M11" s="37"/>
    </row>
    <row r="12" spans="1:15" ht="78.75">
      <c r="A12" s="10">
        <f t="shared" si="2"/>
        <v>5</v>
      </c>
      <c r="B12" s="39" t="s">
        <v>22</v>
      </c>
      <c r="C12" s="10" t="s">
        <v>23</v>
      </c>
      <c r="D12" s="14">
        <v>0.04</v>
      </c>
      <c r="E12" s="14">
        <v>11507.1</v>
      </c>
      <c r="F12" s="11" t="s">
        <v>17</v>
      </c>
      <c r="G12" s="11">
        <v>12</v>
      </c>
      <c r="H12" s="15">
        <f t="shared" si="0"/>
        <v>460.28400000000005</v>
      </c>
      <c r="I12" s="35">
        <f t="shared" si="1"/>
        <v>5523.4080000000004</v>
      </c>
      <c r="J12" s="16">
        <f t="shared" si="3"/>
        <v>0.04</v>
      </c>
      <c r="K12" s="14"/>
      <c r="L12" s="14"/>
      <c r="M12" s="37"/>
    </row>
    <row r="13" spans="1:15" ht="63">
      <c r="A13" s="10">
        <f t="shared" si="2"/>
        <v>6</v>
      </c>
      <c r="B13" s="39" t="s">
        <v>25</v>
      </c>
      <c r="C13" s="10" t="s">
        <v>26</v>
      </c>
      <c r="D13" s="14">
        <v>0.2</v>
      </c>
      <c r="E13" s="14">
        <v>11507.1</v>
      </c>
      <c r="F13" s="11" t="s">
        <v>17</v>
      </c>
      <c r="G13" s="11">
        <v>12</v>
      </c>
      <c r="H13" s="15">
        <f t="shared" si="0"/>
        <v>2301.42</v>
      </c>
      <c r="I13" s="35">
        <f t="shared" si="1"/>
        <v>27617.040000000001</v>
      </c>
      <c r="J13" s="16">
        <f t="shared" si="3"/>
        <v>0.2</v>
      </c>
      <c r="K13" s="14"/>
      <c r="L13" s="14"/>
      <c r="M13" s="37"/>
    </row>
    <row r="14" spans="1:15" ht="63">
      <c r="A14" s="10">
        <f t="shared" si="2"/>
        <v>7</v>
      </c>
      <c r="B14" s="39" t="s">
        <v>57</v>
      </c>
      <c r="C14" s="10" t="s">
        <v>28</v>
      </c>
      <c r="D14" s="14">
        <v>0.18000000000000002</v>
      </c>
      <c r="E14" s="14">
        <v>11507.1</v>
      </c>
      <c r="F14" s="11" t="s">
        <v>17</v>
      </c>
      <c r="G14" s="11">
        <v>12</v>
      </c>
      <c r="H14" s="15">
        <f t="shared" si="0"/>
        <v>2071.2780000000002</v>
      </c>
      <c r="I14" s="35">
        <f t="shared" si="1"/>
        <v>24855.336000000003</v>
      </c>
      <c r="J14" s="16">
        <f t="shared" si="3"/>
        <v>0.18000000000000002</v>
      </c>
      <c r="K14" s="14"/>
      <c r="L14" s="14"/>
      <c r="M14" s="37"/>
    </row>
    <row r="15" spans="1:15" ht="63">
      <c r="A15" s="10">
        <f t="shared" si="2"/>
        <v>8</v>
      </c>
      <c r="B15" s="13" t="s">
        <v>29</v>
      </c>
      <c r="C15" s="10" t="s">
        <v>28</v>
      </c>
      <c r="D15" s="14">
        <v>0.19</v>
      </c>
      <c r="E15" s="14">
        <v>11507.1</v>
      </c>
      <c r="F15" s="11" t="s">
        <v>17</v>
      </c>
      <c r="G15" s="11">
        <v>12</v>
      </c>
      <c r="H15" s="15">
        <f t="shared" si="0"/>
        <v>2186.3490000000002</v>
      </c>
      <c r="I15" s="35">
        <f t="shared" si="1"/>
        <v>26236.188000000002</v>
      </c>
      <c r="J15" s="16">
        <f t="shared" si="3"/>
        <v>0.19</v>
      </c>
      <c r="K15" s="14"/>
      <c r="L15" s="14"/>
      <c r="M15" s="37"/>
    </row>
    <row r="16" spans="1:15" ht="33" customHeight="1">
      <c r="A16" s="10">
        <f t="shared" si="2"/>
        <v>9</v>
      </c>
      <c r="B16" s="13" t="s">
        <v>58</v>
      </c>
      <c r="C16" s="10" t="s">
        <v>16</v>
      </c>
      <c r="D16" s="14">
        <v>0.52</v>
      </c>
      <c r="E16" s="14">
        <v>11507.1</v>
      </c>
      <c r="F16" s="17" t="s">
        <v>55</v>
      </c>
      <c r="G16" s="11">
        <v>12</v>
      </c>
      <c r="H16" s="15">
        <f t="shared" si="0"/>
        <v>5983.692</v>
      </c>
      <c r="I16" s="35">
        <f t="shared" si="1"/>
        <v>71804.304000000004</v>
      </c>
      <c r="J16" s="16">
        <f t="shared" si="3"/>
        <v>0.52</v>
      </c>
      <c r="K16" s="14"/>
      <c r="L16" s="14"/>
      <c r="M16" s="37"/>
    </row>
    <row r="17" spans="1:13" ht="33" customHeight="1">
      <c r="A17" s="10">
        <f t="shared" si="2"/>
        <v>10</v>
      </c>
      <c r="B17" s="13" t="s">
        <v>30</v>
      </c>
      <c r="C17" s="10" t="s">
        <v>16</v>
      </c>
      <c r="D17" s="14">
        <v>0.44</v>
      </c>
      <c r="E17" s="14">
        <v>11507.1</v>
      </c>
      <c r="F17" s="17" t="s">
        <v>55</v>
      </c>
      <c r="G17" s="11">
        <v>12</v>
      </c>
      <c r="H17" s="15">
        <f t="shared" si="0"/>
        <v>5063.1239999999998</v>
      </c>
      <c r="I17" s="35">
        <f t="shared" si="1"/>
        <v>60757.487999999998</v>
      </c>
      <c r="J17" s="16">
        <f t="shared" si="3"/>
        <v>0.43999999999999995</v>
      </c>
      <c r="K17" s="14"/>
      <c r="L17" s="14"/>
      <c r="M17" s="37"/>
    </row>
    <row r="18" spans="1:13" ht="41.25" customHeight="1">
      <c r="A18" s="10">
        <f t="shared" si="2"/>
        <v>11</v>
      </c>
      <c r="B18" s="13" t="s">
        <v>31</v>
      </c>
      <c r="C18" s="10" t="s">
        <v>28</v>
      </c>
      <c r="D18" s="14">
        <v>0.05</v>
      </c>
      <c r="E18" s="14">
        <v>11507.1</v>
      </c>
      <c r="F18" s="11" t="s">
        <v>32</v>
      </c>
      <c r="G18" s="11">
        <v>12</v>
      </c>
      <c r="H18" s="15">
        <f t="shared" si="0"/>
        <v>575.35500000000002</v>
      </c>
      <c r="I18" s="35">
        <f t="shared" si="1"/>
        <v>6904.26</v>
      </c>
      <c r="J18" s="16">
        <f t="shared" si="3"/>
        <v>0.05</v>
      </c>
      <c r="K18" s="14"/>
      <c r="L18" s="14"/>
      <c r="M18" s="37"/>
    </row>
    <row r="19" spans="1:13" ht="81.599999999999994" customHeight="1">
      <c r="A19" s="10">
        <f t="shared" si="2"/>
        <v>12</v>
      </c>
      <c r="B19" s="13" t="s">
        <v>33</v>
      </c>
      <c r="C19" s="10" t="s">
        <v>28</v>
      </c>
      <c r="D19" s="14">
        <v>0.08</v>
      </c>
      <c r="E19" s="14">
        <v>11507.1</v>
      </c>
      <c r="F19" s="11" t="s">
        <v>63</v>
      </c>
      <c r="G19" s="11">
        <v>12</v>
      </c>
      <c r="H19" s="15">
        <f t="shared" si="0"/>
        <v>920.5680000000001</v>
      </c>
      <c r="I19" s="35">
        <f t="shared" si="1"/>
        <v>11046.816000000001</v>
      </c>
      <c r="J19" s="16">
        <f t="shared" si="3"/>
        <v>0.08</v>
      </c>
      <c r="K19" s="14"/>
      <c r="L19" s="14"/>
      <c r="M19" s="37"/>
    </row>
    <row r="20" spans="1:13" ht="31.5">
      <c r="A20" s="10">
        <f t="shared" si="2"/>
        <v>13</v>
      </c>
      <c r="B20" s="13" t="s">
        <v>34</v>
      </c>
      <c r="C20" s="10" t="s">
        <v>35</v>
      </c>
      <c r="D20" s="14">
        <v>0.52</v>
      </c>
      <c r="E20" s="14">
        <v>11507.1</v>
      </c>
      <c r="F20" s="11" t="s">
        <v>24</v>
      </c>
      <c r="G20" s="11">
        <v>12</v>
      </c>
      <c r="H20" s="15">
        <f t="shared" si="0"/>
        <v>5983.692</v>
      </c>
      <c r="I20" s="35">
        <f t="shared" si="1"/>
        <v>71804.304000000004</v>
      </c>
      <c r="J20" s="16">
        <f t="shared" si="3"/>
        <v>0.52</v>
      </c>
      <c r="K20" s="14">
        <v>69600</v>
      </c>
      <c r="L20" s="14">
        <f>K20/12/E20</f>
        <v>0.50403663824942857</v>
      </c>
      <c r="M20" s="37"/>
    </row>
    <row r="21" spans="1:13" ht="31.5">
      <c r="A21" s="10">
        <f t="shared" si="2"/>
        <v>14</v>
      </c>
      <c r="B21" s="44" t="s">
        <v>53</v>
      </c>
      <c r="C21" s="10" t="s">
        <v>36</v>
      </c>
      <c r="D21" s="14">
        <v>1.48</v>
      </c>
      <c r="E21" s="14">
        <v>11507.1</v>
      </c>
      <c r="F21" s="17" t="s">
        <v>55</v>
      </c>
      <c r="G21" s="11">
        <v>12</v>
      </c>
      <c r="H21" s="15">
        <f t="shared" si="0"/>
        <v>17030.508000000002</v>
      </c>
      <c r="I21" s="35">
        <f t="shared" si="1"/>
        <v>204366.09600000002</v>
      </c>
      <c r="J21" s="16">
        <f t="shared" si="3"/>
        <v>1.4800000000000002</v>
      </c>
      <c r="K21" s="14">
        <v>1598.7</v>
      </c>
      <c r="L21" s="14">
        <f>(11577.38+2988+42.41)*12</f>
        <v>175293.47999999998</v>
      </c>
      <c r="M21" s="37">
        <f>L21*0.06+L21</f>
        <v>185811.08879999997</v>
      </c>
    </row>
    <row r="22" spans="1:13" ht="47.25">
      <c r="A22" s="10">
        <f t="shared" si="2"/>
        <v>15</v>
      </c>
      <c r="B22" s="44" t="s">
        <v>65</v>
      </c>
      <c r="C22" s="10" t="s">
        <v>37</v>
      </c>
      <c r="D22" s="14">
        <v>3.5700000000000003</v>
      </c>
      <c r="E22" s="14">
        <v>11507.1</v>
      </c>
      <c r="F22" s="11" t="s">
        <v>38</v>
      </c>
      <c r="G22" s="11">
        <v>12</v>
      </c>
      <c r="H22" s="15">
        <f t="shared" si="0"/>
        <v>41080.347000000002</v>
      </c>
      <c r="I22" s="35">
        <f t="shared" si="1"/>
        <v>492964.16399999999</v>
      </c>
      <c r="J22" s="16">
        <f t="shared" si="3"/>
        <v>3.57</v>
      </c>
      <c r="K22" s="14">
        <v>1741</v>
      </c>
      <c r="L22" s="14">
        <f>(22587.1+2988+488.82)*12</f>
        <v>312767.03999999998</v>
      </c>
      <c r="M22" s="37">
        <f>L22*0.06+L22</f>
        <v>331533.0624</v>
      </c>
    </row>
    <row r="23" spans="1:13" ht="31.5">
      <c r="A23" s="10">
        <f t="shared" si="2"/>
        <v>16</v>
      </c>
      <c r="B23" s="18" t="s">
        <v>39</v>
      </c>
      <c r="C23" s="19" t="s">
        <v>40</v>
      </c>
      <c r="D23" s="14">
        <v>6095.96</v>
      </c>
      <c r="E23" s="14">
        <v>6</v>
      </c>
      <c r="F23" s="17" t="s">
        <v>55</v>
      </c>
      <c r="G23" s="17">
        <v>12</v>
      </c>
      <c r="H23" s="15">
        <f t="shared" si="0"/>
        <v>36575.760000000002</v>
      </c>
      <c r="I23" s="35">
        <f t="shared" si="1"/>
        <v>438909.12</v>
      </c>
      <c r="J23" s="16">
        <f>I23/12/D5</f>
        <v>3.1785384675548141</v>
      </c>
      <c r="K23" s="14"/>
      <c r="L23" s="14"/>
      <c r="M23" s="37"/>
    </row>
    <row r="24" spans="1:13">
      <c r="A24" s="10">
        <f t="shared" si="2"/>
        <v>17</v>
      </c>
      <c r="B24" s="18" t="s">
        <v>41</v>
      </c>
      <c r="C24" s="19" t="s">
        <v>16</v>
      </c>
      <c r="D24" s="14">
        <v>1.6400000000000001</v>
      </c>
      <c r="E24" s="14">
        <v>11507.1</v>
      </c>
      <c r="F24" s="17" t="s">
        <v>55</v>
      </c>
      <c r="G24" s="17">
        <v>12</v>
      </c>
      <c r="H24" s="15">
        <f t="shared" si="0"/>
        <v>18871.644</v>
      </c>
      <c r="I24" s="35">
        <f t="shared" si="1"/>
        <v>226459.728</v>
      </c>
      <c r="J24" s="16">
        <f t="shared" si="3"/>
        <v>1.64</v>
      </c>
      <c r="K24" s="14"/>
      <c r="L24" s="14"/>
      <c r="M24" s="37"/>
    </row>
    <row r="25" spans="1:13">
      <c r="A25" s="10">
        <f t="shared" si="2"/>
        <v>18</v>
      </c>
      <c r="B25" s="18" t="s">
        <v>42</v>
      </c>
      <c r="C25" s="19" t="s">
        <v>43</v>
      </c>
      <c r="D25" s="14">
        <v>0.13</v>
      </c>
      <c r="E25" s="14">
        <v>11507.1</v>
      </c>
      <c r="F25" s="17" t="s">
        <v>55</v>
      </c>
      <c r="G25" s="17">
        <v>12</v>
      </c>
      <c r="H25" s="15">
        <f t="shared" si="0"/>
        <v>1495.923</v>
      </c>
      <c r="I25" s="35">
        <f t="shared" si="1"/>
        <v>17951.076000000001</v>
      </c>
      <c r="J25" s="16">
        <f t="shared" si="3"/>
        <v>0.13</v>
      </c>
      <c r="K25" s="14"/>
      <c r="L25" s="14"/>
      <c r="M25" s="37"/>
    </row>
    <row r="26" spans="1:13" ht="48.75" customHeight="1">
      <c r="A26" s="10">
        <f t="shared" si="2"/>
        <v>19</v>
      </c>
      <c r="B26" s="38" t="s">
        <v>44</v>
      </c>
      <c r="C26" s="16" t="s">
        <v>16</v>
      </c>
      <c r="D26" s="14">
        <v>1.27</v>
      </c>
      <c r="E26" s="14">
        <v>11507.1</v>
      </c>
      <c r="F26" s="17" t="s">
        <v>55</v>
      </c>
      <c r="G26" s="17">
        <v>12</v>
      </c>
      <c r="H26" s="15">
        <f t="shared" si="0"/>
        <v>14614.017</v>
      </c>
      <c r="I26" s="35">
        <f t="shared" si="1"/>
        <v>175368.204</v>
      </c>
      <c r="J26" s="16">
        <f t="shared" si="3"/>
        <v>1.27</v>
      </c>
      <c r="K26" s="14"/>
      <c r="L26" s="14"/>
      <c r="M26" s="37"/>
    </row>
    <row r="27" spans="1:13" s="45" customFormat="1">
      <c r="A27" s="114" t="s">
        <v>60</v>
      </c>
      <c r="B27" s="115"/>
      <c r="C27" s="114"/>
      <c r="D27" s="114"/>
      <c r="E27" s="114"/>
      <c r="F27" s="114"/>
      <c r="G27" s="59"/>
      <c r="H27" s="60">
        <f t="shared" ref="H27:M27" si="4">SUM(H8:H26)</f>
        <v>162578.505</v>
      </c>
      <c r="I27" s="60">
        <f t="shared" si="4"/>
        <v>1950942.06</v>
      </c>
      <c r="J27" s="60">
        <f t="shared" si="4"/>
        <v>14.128538467554815</v>
      </c>
      <c r="K27" s="60">
        <f t="shared" si="4"/>
        <v>72939.7</v>
      </c>
      <c r="L27" s="60">
        <f t="shared" si="4"/>
        <v>488061.02403663821</v>
      </c>
      <c r="M27" s="60">
        <f t="shared" si="4"/>
        <v>517344.15119999996</v>
      </c>
    </row>
    <row r="28" spans="1:13" s="4" customFormat="1">
      <c r="A28" s="111" t="s">
        <v>45</v>
      </c>
      <c r="B28" s="111"/>
      <c r="C28" s="111"/>
      <c r="D28" s="111"/>
      <c r="E28" s="111"/>
      <c r="F28" s="111"/>
      <c r="G28" s="111"/>
      <c r="H28" s="111"/>
      <c r="I28" s="111"/>
      <c r="J28" s="42"/>
    </row>
    <row r="29" spans="1:13" s="4" customFormat="1" ht="56.25" customHeight="1">
      <c r="A29" s="46" t="s">
        <v>5</v>
      </c>
      <c r="B29" s="46" t="s">
        <v>6</v>
      </c>
      <c r="C29" s="46" t="s">
        <v>7</v>
      </c>
      <c r="D29" s="46" t="s">
        <v>8</v>
      </c>
      <c r="E29" s="46" t="s">
        <v>9</v>
      </c>
      <c r="F29" s="47" t="s">
        <v>59</v>
      </c>
      <c r="G29" s="47"/>
      <c r="H29" s="46" t="s">
        <v>11</v>
      </c>
      <c r="I29" s="48" t="s">
        <v>10</v>
      </c>
      <c r="J29" s="46" t="s">
        <v>49</v>
      </c>
      <c r="K29" s="46"/>
      <c r="L29" s="46"/>
      <c r="M29" s="49"/>
    </row>
    <row r="30" spans="1:13" s="4" customFormat="1" ht="28.15" customHeight="1">
      <c r="A30" s="46">
        <v>1</v>
      </c>
      <c r="B30" s="50" t="s">
        <v>45</v>
      </c>
      <c r="C30" s="51"/>
      <c r="D30" s="21">
        <v>1.3</v>
      </c>
      <c r="E30" s="46">
        <v>11507.1</v>
      </c>
      <c r="F30" s="47" t="s">
        <v>46</v>
      </c>
      <c r="G30" s="47">
        <v>12</v>
      </c>
      <c r="H30" s="52"/>
      <c r="I30" s="52">
        <f>D30*E30*G30</f>
        <v>179510.76</v>
      </c>
      <c r="J30" s="53">
        <f>I30/G30/E30</f>
        <v>1.3</v>
      </c>
      <c r="K30" s="52"/>
      <c r="L30" s="52"/>
      <c r="M30" s="54"/>
    </row>
    <row r="31" spans="1:13" s="4" customFormat="1" ht="36.6" customHeight="1">
      <c r="A31" s="46">
        <v>2</v>
      </c>
      <c r="B31" s="39" t="s">
        <v>12</v>
      </c>
      <c r="C31" s="46" t="s">
        <v>13</v>
      </c>
      <c r="D31" s="21">
        <v>14.06</v>
      </c>
      <c r="E31" s="21">
        <v>6888</v>
      </c>
      <c r="F31" s="47" t="s">
        <v>46</v>
      </c>
      <c r="G31" s="47">
        <v>1</v>
      </c>
      <c r="H31" s="52">
        <f>D31*E31</f>
        <v>96845.28</v>
      </c>
      <c r="I31" s="55">
        <f>H31*G31</f>
        <v>96845.28</v>
      </c>
      <c r="J31" s="53">
        <f>I31/12/E30</f>
        <v>0.70134438737822735</v>
      </c>
      <c r="K31" s="52"/>
      <c r="L31" s="52"/>
      <c r="M31" s="54"/>
    </row>
    <row r="32" spans="1:13" s="4" customFormat="1" ht="34.5" customHeight="1">
      <c r="A32" s="46">
        <f>A31+1</f>
        <v>3</v>
      </c>
      <c r="B32" s="39" t="s">
        <v>14</v>
      </c>
      <c r="C32" s="46" t="s">
        <v>13</v>
      </c>
      <c r="D32" s="21">
        <v>10.14</v>
      </c>
      <c r="E32" s="21">
        <v>6888</v>
      </c>
      <c r="F32" s="47" t="s">
        <v>46</v>
      </c>
      <c r="G32" s="47">
        <v>1</v>
      </c>
      <c r="H32" s="52">
        <f>D32*E32</f>
        <v>69844.320000000007</v>
      </c>
      <c r="I32" s="55">
        <f>H32*G32</f>
        <v>69844.320000000007</v>
      </c>
      <c r="J32" s="53">
        <f>I32/12/E30</f>
        <v>0.50580598065542148</v>
      </c>
      <c r="K32" s="52"/>
      <c r="L32" s="52"/>
      <c r="M32" s="54"/>
    </row>
    <row r="33" spans="1:13" s="57" customFormat="1">
      <c r="A33" s="114" t="s">
        <v>60</v>
      </c>
      <c r="B33" s="115"/>
      <c r="C33" s="114"/>
      <c r="D33" s="114"/>
      <c r="E33" s="114"/>
      <c r="F33" s="114"/>
      <c r="G33" s="61"/>
      <c r="H33" s="62"/>
      <c r="I33" s="63">
        <f>SUM(I30:I32)</f>
        <v>346200.36000000004</v>
      </c>
      <c r="J33" s="63">
        <f>SUM(J30:J32)</f>
        <v>2.5071503680336487</v>
      </c>
      <c r="K33" s="56"/>
      <c r="L33" s="56"/>
      <c r="M33" s="56"/>
    </row>
    <row r="34" spans="1:13" s="45" customFormat="1">
      <c r="A34" s="114" t="s">
        <v>61</v>
      </c>
      <c r="B34" s="114"/>
      <c r="C34" s="114"/>
      <c r="D34" s="114"/>
      <c r="E34" s="114"/>
      <c r="F34" s="114"/>
      <c r="G34" s="64">
        <f>I34/12/E30</f>
        <v>16.635688835588464</v>
      </c>
      <c r="H34" s="65"/>
      <c r="I34" s="65">
        <f>I27+I33</f>
        <v>2297142.42</v>
      </c>
      <c r="J34" s="66">
        <f>J27+J33</f>
        <v>16.635688835588464</v>
      </c>
      <c r="K34" s="58"/>
      <c r="L34" s="58"/>
      <c r="M34" s="58"/>
    </row>
    <row r="35" spans="1:13">
      <c r="A35" s="111" t="s">
        <v>62</v>
      </c>
      <c r="B35" s="111"/>
      <c r="C35" s="111"/>
      <c r="D35" s="111"/>
      <c r="E35" s="111"/>
      <c r="F35" s="111"/>
      <c r="G35" s="111"/>
      <c r="H35" s="111"/>
      <c r="I35" s="111"/>
    </row>
    <row r="36" spans="1:13" ht="47.25">
      <c r="A36" s="10">
        <v>1</v>
      </c>
      <c r="B36" s="39" t="s">
        <v>64</v>
      </c>
      <c r="C36" s="20" t="s">
        <v>16</v>
      </c>
      <c r="D36" s="21">
        <v>3.08</v>
      </c>
      <c r="E36" s="22">
        <v>11507.1</v>
      </c>
      <c r="F36" s="17" t="s">
        <v>27</v>
      </c>
      <c r="G36" s="23">
        <v>12</v>
      </c>
      <c r="H36" s="15">
        <f>D36*E36</f>
        <v>35441.868000000002</v>
      </c>
      <c r="I36" s="35">
        <f>H36*G36</f>
        <v>425302.41600000003</v>
      </c>
      <c r="J36" s="16">
        <f>I36/G36/E36</f>
        <v>3.08</v>
      </c>
    </row>
    <row r="37" spans="1:13">
      <c r="A37" s="118" t="s">
        <v>67</v>
      </c>
      <c r="B37" s="119"/>
      <c r="C37" s="119"/>
      <c r="D37" s="119"/>
      <c r="E37" s="119"/>
      <c r="F37" s="120"/>
      <c r="G37" s="69">
        <f>G34+D36</f>
        <v>19.715688835588466</v>
      </c>
      <c r="H37" s="70"/>
      <c r="I37" s="71">
        <f>I36+I34</f>
        <v>2722444.8360000001</v>
      </c>
      <c r="J37" s="68">
        <f>J34+J36</f>
        <v>19.715688835588466</v>
      </c>
    </row>
    <row r="38" spans="1:13">
      <c r="A38" s="67"/>
      <c r="B38" s="67"/>
      <c r="C38" s="67"/>
      <c r="D38" s="67"/>
      <c r="E38" s="67"/>
      <c r="F38" s="67"/>
      <c r="G38" s="67"/>
      <c r="H38" s="67"/>
      <c r="I38" s="67"/>
    </row>
    <row r="39" spans="1:13" ht="13.15" customHeight="1">
      <c r="A39" s="24" t="s">
        <v>47</v>
      </c>
      <c r="B39" s="110" t="s">
        <v>54</v>
      </c>
      <c r="C39" s="110"/>
      <c r="D39" s="110"/>
      <c r="E39" s="110"/>
      <c r="F39" s="110"/>
      <c r="G39" s="110"/>
      <c r="H39" s="110"/>
      <c r="I39" s="110"/>
      <c r="K39" s="24"/>
      <c r="L39" s="24"/>
    </row>
    <row r="40" spans="1:13">
      <c r="A40" s="25"/>
      <c r="B40" s="110"/>
      <c r="C40" s="110"/>
      <c r="D40" s="110"/>
      <c r="E40" s="110"/>
      <c r="F40" s="110"/>
      <c r="G40" s="110"/>
      <c r="H40" s="110"/>
      <c r="I40" s="110"/>
      <c r="K40" s="32"/>
      <c r="L40" s="32"/>
    </row>
    <row r="41" spans="1:13" ht="24" customHeight="1">
      <c r="A41" s="25"/>
      <c r="B41" s="110"/>
      <c r="C41" s="110"/>
      <c r="D41" s="110"/>
      <c r="E41" s="110"/>
      <c r="F41" s="110"/>
      <c r="G41" s="110"/>
      <c r="H41" s="110"/>
      <c r="I41" s="110"/>
      <c r="K41" s="32"/>
      <c r="L41" s="32"/>
    </row>
    <row r="42" spans="1:13">
      <c r="A42" s="25"/>
      <c r="B42" s="25"/>
      <c r="C42" s="25"/>
      <c r="D42" s="25"/>
      <c r="E42" s="25"/>
      <c r="F42" s="26"/>
      <c r="G42" s="26"/>
      <c r="H42" s="25"/>
      <c r="I42" s="25"/>
      <c r="K42" s="32"/>
      <c r="L42" s="32"/>
    </row>
    <row r="43" spans="1:13" s="29" customFormat="1">
      <c r="A43" s="27"/>
      <c r="B43" s="28"/>
      <c r="C43" s="27"/>
      <c r="D43" s="28" t="s">
        <v>48</v>
      </c>
      <c r="F43" s="30"/>
      <c r="G43" s="30"/>
      <c r="H43" s="27"/>
      <c r="I43" s="27"/>
      <c r="J43" s="43"/>
      <c r="K43" s="27"/>
      <c r="L43" s="27"/>
    </row>
    <row r="44" spans="1:13" s="29" customFormat="1" ht="37.9" customHeight="1">
      <c r="A44" s="27"/>
      <c r="B44" s="27"/>
      <c r="C44" s="27"/>
      <c r="D44" s="28"/>
      <c r="E44" s="27"/>
      <c r="F44" s="30"/>
      <c r="G44" s="40"/>
      <c r="H44" s="27"/>
      <c r="I44" s="27"/>
      <c r="J44" s="43"/>
      <c r="K44" s="27"/>
      <c r="L44" s="27"/>
    </row>
  </sheetData>
  <mergeCells count="10">
    <mergeCell ref="K6:M6"/>
    <mergeCell ref="A33:F33"/>
    <mergeCell ref="A37:F37"/>
    <mergeCell ref="A34:F34"/>
    <mergeCell ref="A35:I35"/>
    <mergeCell ref="B39:I41"/>
    <mergeCell ref="A28:I28"/>
    <mergeCell ref="A3:I4"/>
    <mergeCell ref="A6:I6"/>
    <mergeCell ref="A27:F27"/>
  </mergeCells>
  <pageMargins left="0.11811023622047245" right="0.11811023622047245" top="0.11811023622047245" bottom="0.11811023622047245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4"/>
  <sheetViews>
    <sheetView tabSelected="1" topLeftCell="A19" zoomScale="75" zoomScaleNormal="75" workbookViewId="0">
      <selection activeCell="D19" sqref="D1:D1048576"/>
    </sheetView>
  </sheetViews>
  <sheetFormatPr defaultColWidth="8.85546875" defaultRowHeight="15.75"/>
  <cols>
    <col min="1" max="1" width="8" style="1" customWidth="1"/>
    <col min="2" max="2" width="43.85546875" style="1" customWidth="1"/>
    <col min="3" max="3" width="22.5703125" style="1" customWidth="1"/>
    <col min="4" max="4" width="14.7109375" style="1" hidden="1" customWidth="1"/>
    <col min="5" max="5" width="12.42578125" style="1" customWidth="1"/>
    <col min="6" max="6" width="23.7109375" style="31" customWidth="1"/>
    <col min="7" max="7" width="14.85546875" style="31" hidden="1" customWidth="1"/>
    <col min="8" max="8" width="15.5703125" style="1" hidden="1" customWidth="1"/>
    <col min="9" max="9" width="15.28515625" style="1" hidden="1" customWidth="1"/>
    <col min="10" max="10" width="15.42578125" style="41" hidden="1" customWidth="1"/>
    <col min="11" max="11" width="12" style="1" hidden="1" customWidth="1"/>
    <col min="12" max="12" width="13.85546875" style="1" hidden="1" customWidth="1"/>
    <col min="13" max="13" width="12.5703125" style="1" hidden="1" customWidth="1"/>
    <col min="14" max="14" width="23.42578125" style="1" customWidth="1"/>
    <col min="15" max="16384" width="8.85546875" style="1"/>
  </cols>
  <sheetData>
    <row r="1" spans="1:15">
      <c r="F1" s="2"/>
      <c r="G1" s="2"/>
    </row>
    <row r="2" spans="1:15">
      <c r="E2" s="121"/>
      <c r="F2" s="122"/>
      <c r="G2" s="122"/>
      <c r="H2" s="122"/>
      <c r="I2" s="122"/>
      <c r="J2" s="122"/>
      <c r="K2" s="122"/>
      <c r="L2" s="122"/>
      <c r="M2" s="122"/>
      <c r="N2" s="122"/>
    </row>
    <row r="3" spans="1:15" s="4" customFormat="1" ht="18.75" customHeight="1">
      <c r="A3" s="112" t="s">
        <v>69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5" s="4" customFormat="1" ht="29.25" customHeight="1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5" ht="24.75" customHeight="1">
      <c r="A5" s="5"/>
      <c r="B5" s="5" t="s">
        <v>52</v>
      </c>
      <c r="C5" s="5" t="s">
        <v>3</v>
      </c>
      <c r="D5" s="6">
        <v>11507.1</v>
      </c>
      <c r="E5" s="75">
        <f>E8</f>
        <v>11507.1</v>
      </c>
      <c r="F5" s="8"/>
      <c r="G5" s="8"/>
      <c r="H5" s="9"/>
      <c r="I5" s="9"/>
      <c r="K5" s="5"/>
      <c r="L5" s="5"/>
    </row>
    <row r="6" spans="1:15" ht="20.25" customHeight="1">
      <c r="A6" s="113" t="s">
        <v>4</v>
      </c>
      <c r="B6" s="113"/>
      <c r="C6" s="113"/>
      <c r="D6" s="113"/>
      <c r="E6" s="113"/>
      <c r="F6" s="113"/>
      <c r="G6" s="113"/>
      <c r="H6" s="113"/>
      <c r="I6" s="113"/>
      <c r="K6" s="116" t="s">
        <v>50</v>
      </c>
      <c r="L6" s="117"/>
      <c r="M6" s="117"/>
    </row>
    <row r="7" spans="1:15" ht="53.45" customHeight="1">
      <c r="A7" s="10" t="s">
        <v>5</v>
      </c>
      <c r="B7" s="10" t="s">
        <v>6</v>
      </c>
      <c r="C7" s="10" t="s">
        <v>7</v>
      </c>
      <c r="D7" s="10" t="s">
        <v>8</v>
      </c>
      <c r="E7" s="10" t="s">
        <v>9</v>
      </c>
      <c r="F7" s="11" t="s">
        <v>59</v>
      </c>
      <c r="G7" s="12"/>
      <c r="H7" s="12" t="s">
        <v>11</v>
      </c>
      <c r="I7" s="33" t="s">
        <v>10</v>
      </c>
      <c r="J7" s="12" t="s">
        <v>49</v>
      </c>
      <c r="K7" s="10" t="s">
        <v>51</v>
      </c>
      <c r="L7" s="10"/>
      <c r="M7" s="72"/>
      <c r="N7" s="12" t="s">
        <v>49</v>
      </c>
      <c r="O7" s="34"/>
    </row>
    <row r="8" spans="1:15" ht="63">
      <c r="A8" s="10">
        <v>1</v>
      </c>
      <c r="B8" s="13" t="s">
        <v>15</v>
      </c>
      <c r="C8" s="10" t="s">
        <v>16</v>
      </c>
      <c r="D8" s="14">
        <v>0.33</v>
      </c>
      <c r="E8" s="14">
        <v>11507.1</v>
      </c>
      <c r="F8" s="11" t="s">
        <v>17</v>
      </c>
      <c r="G8" s="11">
        <v>12</v>
      </c>
      <c r="H8" s="15">
        <f t="shared" ref="H8:H26" si="0">D8*E8</f>
        <v>3797.3430000000003</v>
      </c>
      <c r="I8" s="35">
        <f t="shared" ref="I8:I26" si="1">H8*G8</f>
        <v>45568.116000000002</v>
      </c>
      <c r="J8" s="16">
        <f>I8/G8/E8</f>
        <v>0.33</v>
      </c>
      <c r="K8" s="14"/>
      <c r="L8" s="14"/>
      <c r="M8" s="73"/>
      <c r="N8" s="74">
        <f>J8*1.04*1.092*1.072*1.0948*1.1308*1.108</f>
        <v>0.55109319949150126</v>
      </c>
    </row>
    <row r="9" spans="1:15" ht="63">
      <c r="A9" s="10">
        <f t="shared" ref="A9:A26" si="2">A8+1</f>
        <v>2</v>
      </c>
      <c r="B9" s="39" t="s">
        <v>56</v>
      </c>
      <c r="C9" s="10" t="s">
        <v>16</v>
      </c>
      <c r="D9" s="14">
        <v>0.08</v>
      </c>
      <c r="E9" s="14">
        <v>11507.1</v>
      </c>
      <c r="F9" s="11" t="s">
        <v>17</v>
      </c>
      <c r="G9" s="11">
        <v>12</v>
      </c>
      <c r="H9" s="15">
        <f t="shared" si="0"/>
        <v>920.5680000000001</v>
      </c>
      <c r="I9" s="35">
        <f t="shared" si="1"/>
        <v>11046.816000000001</v>
      </c>
      <c r="J9" s="16">
        <f t="shared" ref="J9:J26" si="3">I9/G9/E9</f>
        <v>0.08</v>
      </c>
      <c r="K9" s="14"/>
      <c r="L9" s="14"/>
      <c r="M9" s="73"/>
      <c r="N9" s="74">
        <f t="shared" ref="N9:N19" si="4">J9*1.04*1.092*1.072*1.0948*1.1308*1.108</f>
        <v>0.13359835139187912</v>
      </c>
    </row>
    <row r="10" spans="1:15" ht="63">
      <c r="A10" s="10">
        <f t="shared" si="2"/>
        <v>3</v>
      </c>
      <c r="B10" s="39" t="s">
        <v>19</v>
      </c>
      <c r="C10" s="10" t="s">
        <v>18</v>
      </c>
      <c r="D10" s="14">
        <v>0.16</v>
      </c>
      <c r="E10" s="14">
        <v>11507.1</v>
      </c>
      <c r="F10" s="11" t="s">
        <v>17</v>
      </c>
      <c r="G10" s="11">
        <v>12</v>
      </c>
      <c r="H10" s="15">
        <f t="shared" si="0"/>
        <v>1841.1360000000002</v>
      </c>
      <c r="I10" s="35">
        <f t="shared" si="1"/>
        <v>22093.632000000001</v>
      </c>
      <c r="J10" s="16">
        <f t="shared" si="3"/>
        <v>0.16</v>
      </c>
      <c r="K10" s="14"/>
      <c r="L10" s="14"/>
      <c r="M10" s="73"/>
      <c r="N10" s="74">
        <f t="shared" si="4"/>
        <v>0.26719670278375823</v>
      </c>
    </row>
    <row r="11" spans="1:15" ht="30" customHeight="1">
      <c r="A11" s="10">
        <f t="shared" si="2"/>
        <v>4</v>
      </c>
      <c r="B11" s="39" t="s">
        <v>20</v>
      </c>
      <c r="C11" s="10" t="s">
        <v>21</v>
      </c>
      <c r="D11" s="14">
        <v>7.0000000000000007E-2</v>
      </c>
      <c r="E11" s="14">
        <v>11507.1</v>
      </c>
      <c r="F11" s="11" t="s">
        <v>17</v>
      </c>
      <c r="G11" s="11">
        <v>12</v>
      </c>
      <c r="H11" s="15">
        <f t="shared" si="0"/>
        <v>805.49700000000007</v>
      </c>
      <c r="I11" s="35">
        <f t="shared" si="1"/>
        <v>9665.9639999999999</v>
      </c>
      <c r="J11" s="16">
        <f t="shared" si="3"/>
        <v>6.9999999999999993E-2</v>
      </c>
      <c r="K11" s="14"/>
      <c r="L11" s="14"/>
      <c r="M11" s="73"/>
      <c r="N11" s="74">
        <f t="shared" si="4"/>
        <v>0.11689855746789421</v>
      </c>
    </row>
    <row r="12" spans="1:15" ht="78.75">
      <c r="A12" s="10">
        <f t="shared" si="2"/>
        <v>5</v>
      </c>
      <c r="B12" s="39" t="s">
        <v>22</v>
      </c>
      <c r="C12" s="10" t="s">
        <v>23</v>
      </c>
      <c r="D12" s="14">
        <v>0.04</v>
      </c>
      <c r="E12" s="14">
        <v>11507.1</v>
      </c>
      <c r="F12" s="11" t="s">
        <v>17</v>
      </c>
      <c r="G12" s="11">
        <v>12</v>
      </c>
      <c r="H12" s="15">
        <f t="shared" si="0"/>
        <v>460.28400000000005</v>
      </c>
      <c r="I12" s="35">
        <f t="shared" si="1"/>
        <v>5523.4080000000004</v>
      </c>
      <c r="J12" s="16">
        <f t="shared" si="3"/>
        <v>0.04</v>
      </c>
      <c r="K12" s="14"/>
      <c r="L12" s="14"/>
      <c r="M12" s="73"/>
      <c r="N12" s="74">
        <f t="shared" si="4"/>
        <v>6.6799175695939558E-2</v>
      </c>
    </row>
    <row r="13" spans="1:15" ht="63">
      <c r="A13" s="10">
        <f t="shared" si="2"/>
        <v>6</v>
      </c>
      <c r="B13" s="39" t="s">
        <v>25</v>
      </c>
      <c r="C13" s="10" t="s">
        <v>26</v>
      </c>
      <c r="D13" s="14">
        <v>0.2</v>
      </c>
      <c r="E13" s="14">
        <v>11507.1</v>
      </c>
      <c r="F13" s="11" t="s">
        <v>17</v>
      </c>
      <c r="G13" s="11">
        <v>12</v>
      </c>
      <c r="H13" s="15">
        <f t="shared" si="0"/>
        <v>2301.42</v>
      </c>
      <c r="I13" s="35">
        <f t="shared" si="1"/>
        <v>27617.040000000001</v>
      </c>
      <c r="J13" s="16">
        <f t="shared" si="3"/>
        <v>0.2</v>
      </c>
      <c r="K13" s="14"/>
      <c r="L13" s="14"/>
      <c r="M13" s="73"/>
      <c r="N13" s="74">
        <f t="shared" si="4"/>
        <v>0.33399587847969775</v>
      </c>
    </row>
    <row r="14" spans="1:15" ht="63">
      <c r="A14" s="10">
        <f t="shared" si="2"/>
        <v>7</v>
      </c>
      <c r="B14" s="39" t="s">
        <v>57</v>
      </c>
      <c r="C14" s="10" t="s">
        <v>28</v>
      </c>
      <c r="D14" s="14">
        <v>0.18000000000000002</v>
      </c>
      <c r="E14" s="14">
        <v>11507.1</v>
      </c>
      <c r="F14" s="11" t="s">
        <v>17</v>
      </c>
      <c r="G14" s="11">
        <v>12</v>
      </c>
      <c r="H14" s="15">
        <f t="shared" si="0"/>
        <v>2071.2780000000002</v>
      </c>
      <c r="I14" s="35">
        <f t="shared" si="1"/>
        <v>24855.336000000003</v>
      </c>
      <c r="J14" s="16">
        <f t="shared" si="3"/>
        <v>0.18000000000000002</v>
      </c>
      <c r="K14" s="14"/>
      <c r="L14" s="14"/>
      <c r="M14" s="73"/>
      <c r="N14" s="74">
        <f t="shared" si="4"/>
        <v>0.30059629063172805</v>
      </c>
    </row>
    <row r="15" spans="1:15" ht="63">
      <c r="A15" s="10">
        <f t="shared" si="2"/>
        <v>8</v>
      </c>
      <c r="B15" s="13" t="s">
        <v>29</v>
      </c>
      <c r="C15" s="10" t="s">
        <v>28</v>
      </c>
      <c r="D15" s="14">
        <v>0.19</v>
      </c>
      <c r="E15" s="14">
        <v>11507.1</v>
      </c>
      <c r="F15" s="11" t="s">
        <v>17</v>
      </c>
      <c r="G15" s="11">
        <v>12</v>
      </c>
      <c r="H15" s="15">
        <f t="shared" si="0"/>
        <v>2186.3490000000002</v>
      </c>
      <c r="I15" s="35">
        <f t="shared" si="1"/>
        <v>26236.188000000002</v>
      </c>
      <c r="J15" s="16">
        <f t="shared" si="3"/>
        <v>0.19</v>
      </c>
      <c r="K15" s="14"/>
      <c r="L15" s="14"/>
      <c r="M15" s="73"/>
      <c r="N15" s="74">
        <f t="shared" si="4"/>
        <v>0.31729608455571284</v>
      </c>
    </row>
    <row r="16" spans="1:15" ht="33" customHeight="1">
      <c r="A16" s="10">
        <f t="shared" si="2"/>
        <v>9</v>
      </c>
      <c r="B16" s="13" t="s">
        <v>58</v>
      </c>
      <c r="C16" s="10" t="s">
        <v>16</v>
      </c>
      <c r="D16" s="14">
        <v>0.52</v>
      </c>
      <c r="E16" s="14">
        <v>11507.1</v>
      </c>
      <c r="F16" s="17" t="s">
        <v>55</v>
      </c>
      <c r="G16" s="11">
        <v>12</v>
      </c>
      <c r="H16" s="15">
        <f t="shared" si="0"/>
        <v>5983.692</v>
      </c>
      <c r="I16" s="35">
        <f t="shared" si="1"/>
        <v>71804.304000000004</v>
      </c>
      <c r="J16" s="16">
        <f t="shared" si="3"/>
        <v>0.52</v>
      </c>
      <c r="K16" s="14"/>
      <c r="L16" s="14"/>
      <c r="M16" s="73"/>
      <c r="N16" s="74">
        <f t="shared" si="4"/>
        <v>0.86838928404721427</v>
      </c>
    </row>
    <row r="17" spans="1:15" ht="33" customHeight="1">
      <c r="A17" s="10">
        <f t="shared" si="2"/>
        <v>10</v>
      </c>
      <c r="B17" s="13" t="s">
        <v>30</v>
      </c>
      <c r="C17" s="10" t="s">
        <v>16</v>
      </c>
      <c r="D17" s="14">
        <v>0.44</v>
      </c>
      <c r="E17" s="14">
        <v>11507.1</v>
      </c>
      <c r="F17" s="17" t="s">
        <v>55</v>
      </c>
      <c r="G17" s="11">
        <v>12</v>
      </c>
      <c r="H17" s="15">
        <f t="shared" si="0"/>
        <v>5063.1239999999998</v>
      </c>
      <c r="I17" s="35">
        <f t="shared" si="1"/>
        <v>60757.487999999998</v>
      </c>
      <c r="J17" s="16">
        <f t="shared" si="3"/>
        <v>0.43999999999999995</v>
      </c>
      <c r="K17" s="14"/>
      <c r="L17" s="14"/>
      <c r="M17" s="73"/>
      <c r="N17" s="74">
        <f t="shared" si="4"/>
        <v>0.73479093265533502</v>
      </c>
    </row>
    <row r="18" spans="1:15" ht="41.25" customHeight="1">
      <c r="A18" s="10">
        <f t="shared" si="2"/>
        <v>11</v>
      </c>
      <c r="B18" s="13" t="s">
        <v>31</v>
      </c>
      <c r="C18" s="10" t="s">
        <v>28</v>
      </c>
      <c r="D18" s="14">
        <v>0.05</v>
      </c>
      <c r="E18" s="14">
        <v>11507.1</v>
      </c>
      <c r="F18" s="11" t="s">
        <v>32</v>
      </c>
      <c r="G18" s="11">
        <v>12</v>
      </c>
      <c r="H18" s="15">
        <f t="shared" si="0"/>
        <v>575.35500000000002</v>
      </c>
      <c r="I18" s="35">
        <f t="shared" si="1"/>
        <v>6904.26</v>
      </c>
      <c r="J18" s="16">
        <f t="shared" si="3"/>
        <v>0.05</v>
      </c>
      <c r="K18" s="14"/>
      <c r="L18" s="14"/>
      <c r="M18" s="73"/>
      <c r="N18" s="74">
        <f t="shared" si="4"/>
        <v>8.3498969619924437E-2</v>
      </c>
    </row>
    <row r="19" spans="1:15" ht="81.599999999999994" customHeight="1">
      <c r="A19" s="10">
        <f t="shared" si="2"/>
        <v>12</v>
      </c>
      <c r="B19" s="13" t="s">
        <v>33</v>
      </c>
      <c r="C19" s="10" t="s">
        <v>28</v>
      </c>
      <c r="D19" s="14">
        <v>0.08</v>
      </c>
      <c r="E19" s="14">
        <v>11507.1</v>
      </c>
      <c r="F19" s="11" t="s">
        <v>63</v>
      </c>
      <c r="G19" s="11">
        <v>12</v>
      </c>
      <c r="H19" s="15">
        <f t="shared" si="0"/>
        <v>920.5680000000001</v>
      </c>
      <c r="I19" s="35">
        <f t="shared" si="1"/>
        <v>11046.816000000001</v>
      </c>
      <c r="J19" s="16">
        <f t="shared" si="3"/>
        <v>0.08</v>
      </c>
      <c r="K19" s="14"/>
      <c r="L19" s="14"/>
      <c r="M19" s="73"/>
      <c r="N19" s="74">
        <f t="shared" si="4"/>
        <v>0.13359835139187912</v>
      </c>
    </row>
    <row r="20" spans="1:15" ht="47.25">
      <c r="A20" s="12">
        <f t="shared" si="2"/>
        <v>13</v>
      </c>
      <c r="B20" s="80" t="s">
        <v>34</v>
      </c>
      <c r="C20" s="12" t="s">
        <v>35</v>
      </c>
      <c r="D20" s="81">
        <v>0.52</v>
      </c>
      <c r="E20" s="81">
        <v>11507.1</v>
      </c>
      <c r="F20" s="11" t="s">
        <v>24</v>
      </c>
      <c r="G20" s="11">
        <v>12</v>
      </c>
      <c r="H20" s="15">
        <f t="shared" si="0"/>
        <v>5983.692</v>
      </c>
      <c r="I20" s="35">
        <f t="shared" si="1"/>
        <v>71804.304000000004</v>
      </c>
      <c r="J20" s="82">
        <f t="shared" si="3"/>
        <v>0.52</v>
      </c>
      <c r="K20" s="81">
        <v>69600</v>
      </c>
      <c r="L20" s="81">
        <f>K20/12/E20</f>
        <v>0.50403663824942857</v>
      </c>
      <c r="M20" s="83"/>
      <c r="N20" s="76">
        <f>1*1.108</f>
        <v>1.1080000000000001</v>
      </c>
      <c r="O20" s="31"/>
    </row>
    <row r="21" spans="1:15" ht="31.5">
      <c r="A21" s="12">
        <f t="shared" si="2"/>
        <v>14</v>
      </c>
      <c r="B21" s="84" t="s">
        <v>53</v>
      </c>
      <c r="C21" s="12" t="s">
        <v>36</v>
      </c>
      <c r="D21" s="81">
        <v>1.48</v>
      </c>
      <c r="E21" s="81">
        <v>11507.1</v>
      </c>
      <c r="F21" s="17" t="s">
        <v>55</v>
      </c>
      <c r="G21" s="11">
        <v>12</v>
      </c>
      <c r="H21" s="15">
        <f t="shared" si="0"/>
        <v>17030.508000000002</v>
      </c>
      <c r="I21" s="35">
        <f t="shared" si="1"/>
        <v>204366.09600000002</v>
      </c>
      <c r="J21" s="82">
        <f t="shared" si="3"/>
        <v>1.4800000000000002</v>
      </c>
      <c r="K21" s="81">
        <v>1598.7</v>
      </c>
      <c r="L21" s="81">
        <f>(11577.38+2988+42.41)*12</f>
        <v>175293.47999999998</v>
      </c>
      <c r="M21" s="83">
        <f>L21*0.06+L21</f>
        <v>185811.08879999997</v>
      </c>
      <c r="N21" s="76">
        <f>J21*1.04*1.092*1.072*1.0948*1.1308*1.108</f>
        <v>2.471569500749764</v>
      </c>
    </row>
    <row r="22" spans="1:15" ht="47.25">
      <c r="A22" s="12">
        <f t="shared" si="2"/>
        <v>15</v>
      </c>
      <c r="B22" s="84" t="s">
        <v>65</v>
      </c>
      <c r="C22" s="12" t="s">
        <v>37</v>
      </c>
      <c r="D22" s="81">
        <v>3.5700000000000003</v>
      </c>
      <c r="E22" s="81">
        <v>11507.1</v>
      </c>
      <c r="F22" s="11" t="s">
        <v>38</v>
      </c>
      <c r="G22" s="11">
        <v>12</v>
      </c>
      <c r="H22" s="15">
        <f t="shared" si="0"/>
        <v>41080.347000000002</v>
      </c>
      <c r="I22" s="35">
        <f t="shared" si="1"/>
        <v>492964.16399999999</v>
      </c>
      <c r="J22" s="82">
        <f t="shared" si="3"/>
        <v>3.57</v>
      </c>
      <c r="K22" s="81">
        <v>1741</v>
      </c>
      <c r="L22" s="81">
        <f>(22587.1+2988+488.82)*12</f>
        <v>312767.03999999998</v>
      </c>
      <c r="M22" s="83">
        <f>L22*0.06+L22</f>
        <v>331533.0624</v>
      </c>
      <c r="N22" s="76">
        <f>J22*1.04*1.092*1.072*1.0948*1.1308*1.108</f>
        <v>5.9618264308626054</v>
      </c>
    </row>
    <row r="23" spans="1:15" ht="31.5">
      <c r="A23" s="12">
        <f t="shared" si="2"/>
        <v>16</v>
      </c>
      <c r="B23" s="85" t="s">
        <v>39</v>
      </c>
      <c r="C23" s="17" t="s">
        <v>40</v>
      </c>
      <c r="D23" s="81">
        <f>5930.2*1.0948*1.1308*1.108</f>
        <v>8134.4780094941443</v>
      </c>
      <c r="E23" s="81">
        <v>6</v>
      </c>
      <c r="F23" s="17" t="s">
        <v>55</v>
      </c>
      <c r="G23" s="17">
        <v>12</v>
      </c>
      <c r="H23" s="15">
        <f t="shared" si="0"/>
        <v>48806.868056964864</v>
      </c>
      <c r="I23" s="35">
        <f t="shared" si="1"/>
        <v>585682.4166835784</v>
      </c>
      <c r="J23" s="82">
        <f>I23/12/D5</f>
        <v>4.2414568446406884</v>
      </c>
      <c r="K23" s="81"/>
      <c r="L23" s="81"/>
      <c r="M23" s="83"/>
      <c r="N23" s="76">
        <f>D23*E23/E22</f>
        <v>4.2414568446406884</v>
      </c>
    </row>
    <row r="24" spans="1:15">
      <c r="A24" s="12">
        <f t="shared" si="2"/>
        <v>17</v>
      </c>
      <c r="B24" s="85" t="s">
        <v>41</v>
      </c>
      <c r="C24" s="17" t="s">
        <v>16</v>
      </c>
      <c r="D24" s="81">
        <v>1.6400000000000001</v>
      </c>
      <c r="E24" s="81">
        <v>11507.1</v>
      </c>
      <c r="F24" s="17" t="s">
        <v>55</v>
      </c>
      <c r="G24" s="17">
        <v>12</v>
      </c>
      <c r="H24" s="15">
        <f t="shared" si="0"/>
        <v>18871.644</v>
      </c>
      <c r="I24" s="35">
        <f t="shared" si="1"/>
        <v>226459.728</v>
      </c>
      <c r="J24" s="82">
        <f t="shared" si="3"/>
        <v>1.64</v>
      </c>
      <c r="K24" s="81"/>
      <c r="L24" s="81"/>
      <c r="M24" s="83"/>
      <c r="N24" s="76">
        <f>J24*1.04*1.092*1.072*1.0948*1.1308*1.108</f>
        <v>2.7387662035335212</v>
      </c>
    </row>
    <row r="25" spans="1:15">
      <c r="A25" s="12">
        <f t="shared" si="2"/>
        <v>18</v>
      </c>
      <c r="B25" s="85" t="s">
        <v>42</v>
      </c>
      <c r="C25" s="88" t="s">
        <v>16</v>
      </c>
      <c r="D25" s="81">
        <v>0.13</v>
      </c>
      <c r="E25" s="81">
        <v>11507.1</v>
      </c>
      <c r="F25" s="17" t="s">
        <v>55</v>
      </c>
      <c r="G25" s="17">
        <v>12</v>
      </c>
      <c r="H25" s="15">
        <f t="shared" si="0"/>
        <v>1495.923</v>
      </c>
      <c r="I25" s="35">
        <f t="shared" si="1"/>
        <v>17951.076000000001</v>
      </c>
      <c r="J25" s="82">
        <f t="shared" si="3"/>
        <v>0.13</v>
      </c>
      <c r="K25" s="81"/>
      <c r="L25" s="81"/>
      <c r="M25" s="83"/>
      <c r="N25" s="76">
        <f t="shared" ref="N25:N26" si="5">J25*1.04*1.092*1.072*1.0948*1.1308*1.108</f>
        <v>0.21709732101180357</v>
      </c>
    </row>
    <row r="26" spans="1:15" ht="48.75" customHeight="1">
      <c r="A26" s="86">
        <f t="shared" si="2"/>
        <v>19</v>
      </c>
      <c r="B26" s="87" t="s">
        <v>44</v>
      </c>
      <c r="C26" s="88" t="s">
        <v>16</v>
      </c>
      <c r="D26" s="89">
        <v>1.27</v>
      </c>
      <c r="E26" s="89">
        <v>11507.1</v>
      </c>
      <c r="F26" s="77" t="s">
        <v>55</v>
      </c>
      <c r="G26" s="77">
        <v>12</v>
      </c>
      <c r="H26" s="78">
        <f t="shared" si="0"/>
        <v>14614.017</v>
      </c>
      <c r="I26" s="79">
        <f t="shared" si="1"/>
        <v>175368.204</v>
      </c>
      <c r="J26" s="88">
        <f t="shared" si="3"/>
        <v>1.27</v>
      </c>
      <c r="K26" s="89"/>
      <c r="L26" s="89"/>
      <c r="M26" s="90"/>
      <c r="N26" s="91">
        <f t="shared" si="5"/>
        <v>2.1208738283460806</v>
      </c>
    </row>
    <row r="27" spans="1:15" s="45" customFormat="1">
      <c r="A27" s="127" t="s">
        <v>60</v>
      </c>
      <c r="B27" s="127"/>
      <c r="C27" s="127"/>
      <c r="D27" s="127"/>
      <c r="E27" s="127"/>
      <c r="F27" s="127"/>
      <c r="G27" s="92"/>
      <c r="H27" s="93">
        <f t="shared" ref="H27:M27" si="6">SUM(H8:H26)</f>
        <v>174809.61305696485</v>
      </c>
      <c r="I27" s="93">
        <f t="shared" si="6"/>
        <v>2097715.3566835783</v>
      </c>
      <c r="J27" s="93">
        <f t="shared" si="6"/>
        <v>15.191456844640689</v>
      </c>
      <c r="K27" s="93">
        <f t="shared" si="6"/>
        <v>72939.7</v>
      </c>
      <c r="L27" s="93">
        <f t="shared" si="6"/>
        <v>488061.02403663821</v>
      </c>
      <c r="M27" s="93">
        <f t="shared" si="6"/>
        <v>517344.15119999996</v>
      </c>
      <c r="N27" s="93">
        <f>SUM(N8:N26)+0.01</f>
        <v>22.777341907356931</v>
      </c>
    </row>
    <row r="28" spans="1:15" s="4" customFormat="1">
      <c r="A28" s="123" t="s">
        <v>45</v>
      </c>
      <c r="B28" s="123"/>
      <c r="C28" s="123"/>
      <c r="D28" s="123"/>
      <c r="E28" s="123"/>
      <c r="F28" s="123"/>
      <c r="G28" s="123"/>
      <c r="H28" s="123"/>
      <c r="I28" s="123"/>
      <c r="J28" s="94"/>
      <c r="K28" s="31"/>
      <c r="L28" s="31"/>
      <c r="M28" s="31"/>
      <c r="N28" s="76"/>
    </row>
    <row r="29" spans="1:15" s="4" customFormat="1" ht="56.25" customHeight="1">
      <c r="A29" s="12" t="s">
        <v>5</v>
      </c>
      <c r="B29" s="12" t="s">
        <v>6</v>
      </c>
      <c r="C29" s="12" t="s">
        <v>7</v>
      </c>
      <c r="D29" s="12" t="s">
        <v>8</v>
      </c>
      <c r="E29" s="12" t="s">
        <v>9</v>
      </c>
      <c r="F29" s="11" t="s">
        <v>59</v>
      </c>
      <c r="G29" s="11"/>
      <c r="H29" s="12" t="s">
        <v>11</v>
      </c>
      <c r="I29" s="33" t="s">
        <v>10</v>
      </c>
      <c r="J29" s="12" t="s">
        <v>49</v>
      </c>
      <c r="K29" s="12"/>
      <c r="L29" s="12"/>
      <c r="M29" s="95"/>
      <c r="N29" s="12" t="s">
        <v>49</v>
      </c>
    </row>
    <row r="30" spans="1:15" s="4" customFormat="1" ht="28.15" customHeight="1">
      <c r="A30" s="12">
        <v>1</v>
      </c>
      <c r="B30" s="96" t="s">
        <v>45</v>
      </c>
      <c r="C30" s="88" t="s">
        <v>16</v>
      </c>
      <c r="D30" s="81">
        <v>1.3</v>
      </c>
      <c r="E30" s="12">
        <v>11507.1</v>
      </c>
      <c r="F30" s="11" t="s">
        <v>46</v>
      </c>
      <c r="G30" s="11">
        <v>12</v>
      </c>
      <c r="H30" s="15">
        <f>D30*E30</f>
        <v>14959.230000000001</v>
      </c>
      <c r="I30" s="15">
        <f>D30*E30*G30</f>
        <v>179510.76</v>
      </c>
      <c r="J30" s="97">
        <f>I30/G30/E30</f>
        <v>1.3</v>
      </c>
      <c r="K30" s="15"/>
      <c r="L30" s="15"/>
      <c r="M30" s="98"/>
      <c r="N30" s="76">
        <f>3.31*1.108</f>
        <v>3.6674800000000003</v>
      </c>
    </row>
    <row r="31" spans="1:15" s="4" customFormat="1" ht="36.6" customHeight="1">
      <c r="A31" s="12">
        <v>2</v>
      </c>
      <c r="B31" s="80" t="s">
        <v>12</v>
      </c>
      <c r="C31" s="12" t="s">
        <v>13</v>
      </c>
      <c r="D31" s="81">
        <f>15.97*1.072*1.083*1.1304*1.108</f>
        <v>23.222023881583105</v>
      </c>
      <c r="E31" s="81">
        <v>6888</v>
      </c>
      <c r="F31" s="11" t="s">
        <v>46</v>
      </c>
      <c r="G31" s="11">
        <v>1</v>
      </c>
      <c r="H31" s="15">
        <f>D31*E31</f>
        <v>159953.30049634443</v>
      </c>
      <c r="I31" s="35">
        <f>H31*G31</f>
        <v>159953.30049634443</v>
      </c>
      <c r="J31" s="97">
        <f>I31/12/E30</f>
        <v>1.158366722113191</v>
      </c>
      <c r="K31" s="15"/>
      <c r="L31" s="15"/>
      <c r="M31" s="98"/>
      <c r="N31" s="76">
        <f>D31*E31/E30/12</f>
        <v>1.1583667221131912</v>
      </c>
    </row>
    <row r="32" spans="1:15" s="4" customFormat="1" ht="34.5" customHeight="1">
      <c r="A32" s="12">
        <f>A31+1</f>
        <v>3</v>
      </c>
      <c r="B32" s="80" t="s">
        <v>14</v>
      </c>
      <c r="C32" s="12" t="s">
        <v>13</v>
      </c>
      <c r="D32" s="81">
        <f>11.52*1.072*1.083*1.1304*1.108</f>
        <v>16.751265818148866</v>
      </c>
      <c r="E32" s="81">
        <v>6888</v>
      </c>
      <c r="F32" s="11" t="s">
        <v>46</v>
      </c>
      <c r="G32" s="11">
        <v>1</v>
      </c>
      <c r="H32" s="15">
        <f>D32*E32</f>
        <v>115382.71895540939</v>
      </c>
      <c r="I32" s="35">
        <f>H32*G32</f>
        <v>115382.71895540939</v>
      </c>
      <c r="J32" s="97">
        <f>I32/12/E30</f>
        <v>0.83559077262016046</v>
      </c>
      <c r="K32" s="15"/>
      <c r="L32" s="15"/>
      <c r="M32" s="98"/>
      <c r="N32" s="76">
        <f>D32*E32/E30/12</f>
        <v>0.83559077262016057</v>
      </c>
    </row>
    <row r="33" spans="1:14" s="57" customFormat="1">
      <c r="A33" s="127" t="s">
        <v>60</v>
      </c>
      <c r="B33" s="128"/>
      <c r="C33" s="127"/>
      <c r="D33" s="127"/>
      <c r="E33" s="127"/>
      <c r="F33" s="127"/>
      <c r="G33" s="99"/>
      <c r="H33" s="100"/>
      <c r="I33" s="101">
        <f>SUM(I30:I32)</f>
        <v>454846.77945175383</v>
      </c>
      <c r="J33" s="101">
        <f>SUM(J30:J32)</f>
        <v>3.2939574947333519</v>
      </c>
      <c r="K33" s="101">
        <f t="shared" ref="K33:N33" si="7">SUM(K30:K32)</f>
        <v>0</v>
      </c>
      <c r="L33" s="101">
        <f t="shared" si="7"/>
        <v>0</v>
      </c>
      <c r="M33" s="101">
        <f t="shared" si="7"/>
        <v>0</v>
      </c>
      <c r="N33" s="101">
        <f t="shared" si="7"/>
        <v>5.6614374947333523</v>
      </c>
    </row>
    <row r="34" spans="1:14" s="45" customFormat="1">
      <c r="A34" s="127" t="s">
        <v>61</v>
      </c>
      <c r="B34" s="127"/>
      <c r="C34" s="127"/>
      <c r="D34" s="127"/>
      <c r="E34" s="127"/>
      <c r="F34" s="127"/>
      <c r="G34" s="102">
        <f>I34/12/E30</f>
        <v>18.485414339374042</v>
      </c>
      <c r="H34" s="103"/>
      <c r="I34" s="103">
        <f>I27+I33</f>
        <v>2552562.1361353323</v>
      </c>
      <c r="J34" s="104">
        <f>J27+J33</f>
        <v>18.485414339374039</v>
      </c>
      <c r="K34" s="104">
        <f t="shared" ref="K34:M34" si="8">K27+K33</f>
        <v>72939.7</v>
      </c>
      <c r="L34" s="104">
        <f t="shared" si="8"/>
        <v>488061.02403663821</v>
      </c>
      <c r="M34" s="104">
        <f t="shared" si="8"/>
        <v>517344.15119999996</v>
      </c>
      <c r="N34" s="104">
        <f>N27+N33</f>
        <v>28.438779402090283</v>
      </c>
    </row>
    <row r="35" spans="1:14">
      <c r="A35" s="123" t="s">
        <v>62</v>
      </c>
      <c r="B35" s="123"/>
      <c r="C35" s="123"/>
      <c r="D35" s="123"/>
      <c r="E35" s="123"/>
      <c r="F35" s="123"/>
      <c r="G35" s="123"/>
      <c r="H35" s="123"/>
      <c r="I35" s="123"/>
      <c r="J35" s="94"/>
      <c r="K35" s="31"/>
      <c r="L35" s="31"/>
      <c r="M35" s="31"/>
      <c r="N35" s="76"/>
    </row>
    <row r="36" spans="1:14" ht="63">
      <c r="A36" s="12">
        <v>1</v>
      </c>
      <c r="B36" s="80" t="s">
        <v>68</v>
      </c>
      <c r="C36" s="82" t="s">
        <v>16</v>
      </c>
      <c r="D36" s="81">
        <v>3.24</v>
      </c>
      <c r="E36" s="82">
        <v>11507.1</v>
      </c>
      <c r="F36" s="17" t="s">
        <v>27</v>
      </c>
      <c r="G36" s="17">
        <v>12</v>
      </c>
      <c r="H36" s="15">
        <f>D36*E36</f>
        <v>37283.004000000001</v>
      </c>
      <c r="I36" s="35">
        <f>H36*G36</f>
        <v>447396.04800000001</v>
      </c>
      <c r="J36" s="82">
        <f>I36/G36/E36</f>
        <v>3.2399999999999998</v>
      </c>
      <c r="K36" s="31"/>
      <c r="L36" s="31"/>
      <c r="M36" s="31"/>
      <c r="N36" s="76">
        <v>5.18</v>
      </c>
    </row>
    <row r="37" spans="1:14">
      <c r="A37" s="124" t="s">
        <v>67</v>
      </c>
      <c r="B37" s="125"/>
      <c r="C37" s="125"/>
      <c r="D37" s="125"/>
      <c r="E37" s="125"/>
      <c r="F37" s="126"/>
      <c r="G37" s="105">
        <f>G34+D36</f>
        <v>21.725414339374041</v>
      </c>
      <c r="H37" s="106"/>
      <c r="I37" s="107">
        <f>I36+I34</f>
        <v>2999958.1841353322</v>
      </c>
      <c r="J37" s="108">
        <f>J34+J36</f>
        <v>21.725414339374037</v>
      </c>
      <c r="K37" s="108">
        <f t="shared" ref="K37:N37" si="9">K34+K36</f>
        <v>72939.7</v>
      </c>
      <c r="L37" s="108">
        <f t="shared" si="9"/>
        <v>488061.02403663821</v>
      </c>
      <c r="M37" s="108">
        <f t="shared" si="9"/>
        <v>517344.15119999996</v>
      </c>
      <c r="N37" s="109">
        <f t="shared" si="9"/>
        <v>33.618779402090283</v>
      </c>
    </row>
    <row r="38" spans="1:14" ht="6" customHeight="1">
      <c r="A38" s="67"/>
      <c r="B38" s="67"/>
      <c r="C38" s="67"/>
      <c r="D38" s="67"/>
      <c r="E38" s="67"/>
      <c r="F38" s="67"/>
      <c r="G38" s="67"/>
      <c r="H38" s="67"/>
      <c r="I38" s="67"/>
    </row>
    <row r="39" spans="1:14" ht="24" customHeight="1">
      <c r="A39" s="24"/>
      <c r="B39" s="110"/>
      <c r="C39" s="110"/>
      <c r="D39" s="110"/>
      <c r="E39" s="110"/>
      <c r="F39" s="110"/>
      <c r="G39" s="110"/>
      <c r="H39" s="110"/>
      <c r="I39" s="110"/>
      <c r="J39" s="122"/>
      <c r="K39" s="122"/>
      <c r="L39" s="122"/>
      <c r="M39" s="122"/>
      <c r="N39" s="122"/>
    </row>
    <row r="40" spans="1:14">
      <c r="A40" s="67"/>
      <c r="B40" s="110"/>
      <c r="C40" s="110"/>
      <c r="D40" s="110"/>
      <c r="E40" s="110"/>
      <c r="F40" s="110"/>
      <c r="G40" s="110"/>
      <c r="H40" s="110"/>
      <c r="I40" s="110"/>
      <c r="J40" s="122"/>
      <c r="K40" s="122"/>
      <c r="L40" s="122"/>
      <c r="M40" s="122"/>
      <c r="N40" s="122"/>
    </row>
    <row r="41" spans="1:14" ht="24" customHeight="1">
      <c r="A41" s="67"/>
      <c r="B41" s="110"/>
      <c r="C41" s="110"/>
      <c r="D41" s="110"/>
      <c r="E41" s="110"/>
      <c r="F41" s="110"/>
      <c r="G41" s="110"/>
      <c r="H41" s="110"/>
      <c r="I41" s="110"/>
      <c r="J41" s="122"/>
      <c r="K41" s="122"/>
      <c r="L41" s="122"/>
      <c r="M41" s="122"/>
      <c r="N41" s="122"/>
    </row>
    <row r="42" spans="1:14">
      <c r="A42" s="67"/>
      <c r="B42" s="67"/>
      <c r="C42" s="67"/>
      <c r="D42" s="67"/>
      <c r="E42" s="67"/>
      <c r="F42" s="26"/>
      <c r="G42" s="26"/>
      <c r="H42" s="67"/>
      <c r="I42" s="67"/>
      <c r="K42" s="67"/>
      <c r="L42" s="67"/>
    </row>
    <row r="43" spans="1:14" s="29" customFormat="1">
      <c r="A43" s="27"/>
      <c r="B43" s="28"/>
      <c r="C43" s="27"/>
      <c r="D43" s="28"/>
      <c r="F43" s="30"/>
      <c r="G43" s="30"/>
      <c r="H43" s="27"/>
      <c r="I43" s="27"/>
      <c r="J43" s="43"/>
      <c r="K43" s="27"/>
      <c r="L43" s="27"/>
    </row>
    <row r="44" spans="1:14" s="29" customFormat="1" ht="37.9" customHeight="1">
      <c r="A44" s="27"/>
      <c r="B44" s="27"/>
      <c r="C44" s="27"/>
      <c r="D44" s="28"/>
      <c r="E44" s="27"/>
      <c r="F44" s="30"/>
      <c r="G44" s="40"/>
      <c r="H44" s="27"/>
      <c r="I44" s="27"/>
      <c r="J44" s="43"/>
      <c r="K44" s="27"/>
      <c r="L44" s="27"/>
    </row>
  </sheetData>
  <mergeCells count="11">
    <mergeCell ref="E2:N2"/>
    <mergeCell ref="B39:N41"/>
    <mergeCell ref="A35:I35"/>
    <mergeCell ref="A37:F37"/>
    <mergeCell ref="A6:I6"/>
    <mergeCell ref="A3:N4"/>
    <mergeCell ref="K6:M6"/>
    <mergeCell ref="A27:F27"/>
    <mergeCell ref="A28:I28"/>
    <mergeCell ref="A33:F33"/>
    <mergeCell ref="A34:F34"/>
  </mergeCells>
  <printOptions horizontalCentered="1" verticalCentered="1"/>
  <pageMargins left="0.35433070866141736" right="0.5118110236220472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2026-10-12T06:44:21Z</dcterms:modified>
</cp:coreProperties>
</file>